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 а" sheetId="1" state="visible" r:id="rId2"/>
    <sheet name="2021 new" sheetId="2" state="visible" r:id="rId3"/>
    <sheet name="Sheet2" sheetId="3" state="visible" r:id="rId4"/>
    <sheet name="Sheet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<sst xmlns="http://schemas.openxmlformats.org/spreadsheetml/2006/main" count="76" uniqueCount="42">
  <si>
    <t xml:space="preserve">Без майчинство и болнични</t>
  </si>
  <si>
    <t xml:space="preserve">Месец</t>
  </si>
  <si>
    <t xml:space="preserve">приход 1</t>
  </si>
  <si>
    <t xml:space="preserve">брой деца</t>
  </si>
  <si>
    <t xml:space="preserve">приход 2</t>
  </si>
  <si>
    <t xml:space="preserve">приход 3</t>
  </si>
  <si>
    <t xml:space="preserve">приход 4</t>
  </si>
  <si>
    <t xml:space="preserve">данъчно облекчение</t>
  </si>
  <si>
    <t xml:space="preserve">приход 5</t>
  </si>
  <si>
    <t xml:space="preserve">приход 6</t>
  </si>
  <si>
    <t xml:space="preserve">приход 7</t>
  </si>
  <si>
    <t xml:space="preserve">годишни приходи</t>
  </si>
  <si>
    <t xml:space="preserve">Общо </t>
  </si>
  <si>
    <t xml:space="preserve">осигурителен доход</t>
  </si>
  <si>
    <t xml:space="preserve">дни с прекъсната дейност бр.</t>
  </si>
  <si>
    <t xml:space="preserve">работни дни</t>
  </si>
  <si>
    <t xml:space="preserve">месечен ОД</t>
  </si>
  <si>
    <t xml:space="preserve">ДОО</t>
  </si>
  <si>
    <t xml:space="preserve">ДЗПО</t>
  </si>
  <si>
    <t xml:space="preserve">НЗОК</t>
  </si>
  <si>
    <t xml:space="preserve">годишни осигуровки</t>
  </si>
  <si>
    <t xml:space="preserve">Общо осигуровки</t>
  </si>
  <si>
    <t xml:space="preserve">Данък месечно</t>
  </si>
  <si>
    <t xml:space="preserve">с 5% отстъпка</t>
  </si>
  <si>
    <t xml:space="preserve">годишни данъци</t>
  </si>
  <si>
    <t xml:space="preserve">Данък тримесечие</t>
  </si>
  <si>
    <t xml:space="preserve">Осиг. и данък месечно</t>
  </si>
  <si>
    <t xml:space="preserve">чисто за месеца</t>
  </si>
  <si>
    <t xml:space="preserve">годишна чиста сума</t>
  </si>
  <si>
    <t xml:space="preserve">средно на месец чисто</t>
  </si>
  <si>
    <t xml:space="preserve"> </t>
  </si>
  <si>
    <t xml:space="preserve">Сумите в таблицата са примерни.</t>
  </si>
  <si>
    <t xml:space="preserve">В таблицата се попълват само сумите от приходи, броя на дните с прекъсната дейност за месеца (ако има такива) и размера на данъчното облекчение, на което имате право.</t>
  </si>
  <si>
    <t xml:space="preserve">Ако данъкът за тримесечие е отрицателно число, не дължите нищо.</t>
  </si>
  <si>
    <t xml:space="preserve">Клетката "средно на месец чисто" изчислява средната чиста сума на годишна база. Можете да променяте знаменателя в клетката през годината, за да видите за месеците до този момент колко сте спечелили средно.</t>
  </si>
  <si>
    <t xml:space="preserve">В клетка R9 напишете сумата на данъчното си облекчение според таблицата за броя деца. Сумата след приспадане на облекчението от данъците за цялата година не може да е отрицателно число.</t>
  </si>
  <si>
    <t xml:space="preserve">В края на годината трябва да внесете за данък сумата от клетка О24 или P24, в зависимост от това дали имате право на отстъпка или не.</t>
  </si>
  <si>
    <t xml:space="preserve">С майчинство и болнични</t>
  </si>
  <si>
    <t xml:space="preserve">болнични бр.</t>
  </si>
  <si>
    <t xml:space="preserve">годишни болнични</t>
  </si>
  <si>
    <t xml:space="preserve">Болнични изплатени</t>
  </si>
  <si>
    <t xml:space="preserve">В таблицата се попълват само сумите от приходи, броя на болничните дни за месеца, изплатената сума от болнични и размера на данъчното облекчение, на което имате право.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</si>
</sst>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1"/>
      <color rgb="FF00B05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11"/>
      <color rgb="FF00B0F0"/>
      <name val="Calibri"/>
      <family val="2"/>
      <charset val="204"/>
    </font>
    <font>
      <b val="true"/>
      <sz val="11"/>
      <color rgb="FF7030A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1DA"/>
        <bgColor rgb="FFB7DEE8"/>
      </patternFill>
    </fill>
    <fill>
      <patternFill patternType="solid">
        <fgColor rgb="FFB7DEE8"/>
        <bgColor rgb="FF99CCFF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969696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6" activeCellId="0" sqref="C36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7.42"/>
    <col collapsed="false" customWidth="true" hidden="false" outlineLevel="0" max="15" min="3" style="0" width="8.67"/>
    <col collapsed="false" customWidth="true" hidden="false" outlineLevel="0" max="16" min="16" style="0" width="14.7"/>
    <col collapsed="false" customWidth="true" hidden="false" outlineLevel="0" max="17" min="17" style="0" width="17.71"/>
    <col collapsed="false" customWidth="true" hidden="false" outlineLevel="0" max="18" min="18" style="1" width="9.14"/>
    <col collapsed="false" customWidth="true" hidden="false" outlineLevel="0" max="1025" min="19" style="0" width="8.67"/>
  </cols>
  <sheetData>
    <row r="1" customFormat="false" ht="15" hidden="false" customHeight="false" outlineLevel="0" collapsed="false">
      <c r="G1" s="2"/>
    </row>
    <row r="3" customFormat="false" ht="15" hidden="false" customHeight="false" outlineLevel="0" collapsed="false">
      <c r="F3" s="3" t="s">
        <v>0</v>
      </c>
      <c r="G3" s="3"/>
      <c r="H3" s="3"/>
      <c r="I3" s="3"/>
      <c r="J3" s="3"/>
    </row>
    <row r="4" customFormat="false" ht="15.75" hidden="false" customHeight="false" outlineLevel="0" collapsed="false"/>
    <row r="5" customFormat="false" ht="15.75" hidden="false" customHeight="false" outlineLevel="0" collapsed="false">
      <c r="B5" s="4" t="s">
        <v>1</v>
      </c>
      <c r="C5" s="5" t="n">
        <v>1</v>
      </c>
      <c r="D5" s="5" t="n">
        <v>2</v>
      </c>
      <c r="E5" s="5" t="n">
        <v>3</v>
      </c>
      <c r="F5" s="5" t="n">
        <v>4</v>
      </c>
      <c r="G5" s="5" t="n">
        <v>5</v>
      </c>
      <c r="H5" s="5" t="n">
        <v>6</v>
      </c>
      <c r="I5" s="5" t="n">
        <v>7</v>
      </c>
      <c r="J5" s="5" t="n">
        <v>8</v>
      </c>
      <c r="K5" s="5" t="n">
        <v>9</v>
      </c>
      <c r="L5" s="5" t="n">
        <v>10</v>
      </c>
      <c r="M5" s="5" t="n">
        <v>11</v>
      </c>
      <c r="N5" s="6" t="n">
        <v>12</v>
      </c>
      <c r="O5" s="7"/>
      <c r="P5" s="8"/>
      <c r="Q5" s="9" t="n">
        <v>0</v>
      </c>
      <c r="R5" s="10" t="n">
        <v>0</v>
      </c>
    </row>
    <row r="6" customFormat="false" ht="15" hidden="false" customHeight="false" outlineLevel="0" collapsed="false">
      <c r="B6" s="11" t="s">
        <v>2</v>
      </c>
      <c r="C6" s="12" t="n">
        <v>200</v>
      </c>
      <c r="D6" s="12" t="n">
        <v>100</v>
      </c>
      <c r="E6" s="12" t="n">
        <v>300</v>
      </c>
      <c r="F6" s="13" t="n">
        <v>150</v>
      </c>
      <c r="G6" s="12" t="n">
        <v>500</v>
      </c>
      <c r="H6" s="13" t="n">
        <v>1500</v>
      </c>
      <c r="I6" s="12" t="n">
        <v>4000</v>
      </c>
      <c r="J6" s="12" t="n">
        <v>950</v>
      </c>
      <c r="K6" s="14" t="n">
        <v>1200</v>
      </c>
      <c r="L6" s="12" t="n">
        <v>3000</v>
      </c>
      <c r="M6" s="13" t="n">
        <v>3400</v>
      </c>
      <c r="N6" s="12" t="n">
        <v>3600</v>
      </c>
      <c r="O6" s="15"/>
      <c r="P6" s="16" t="s">
        <v>3</v>
      </c>
      <c r="Q6" s="17" t="n">
        <v>1</v>
      </c>
      <c r="R6" s="18" t="n">
        <v>450</v>
      </c>
    </row>
    <row r="7" customFormat="false" ht="15" hidden="false" customHeight="false" outlineLevel="0" collapsed="false">
      <c r="B7" s="19" t="s">
        <v>4</v>
      </c>
      <c r="C7" s="20"/>
      <c r="D7" s="20" t="n">
        <v>300</v>
      </c>
      <c r="E7" s="20" t="n">
        <v>300</v>
      </c>
      <c r="F7" s="21"/>
      <c r="G7" s="20" t="n">
        <v>500</v>
      </c>
      <c r="H7" s="20"/>
      <c r="I7" s="20"/>
      <c r="J7" s="21"/>
      <c r="K7" s="20"/>
      <c r="L7" s="20"/>
      <c r="M7" s="20"/>
      <c r="N7" s="22"/>
      <c r="O7" s="2"/>
      <c r="P7" s="23"/>
      <c r="Q7" s="17" t="n">
        <v>2</v>
      </c>
      <c r="R7" s="18" t="n">
        <v>900</v>
      </c>
    </row>
    <row r="8" customFormat="false" ht="15.75" hidden="false" customHeight="false" outlineLevel="0" collapsed="false">
      <c r="B8" s="19" t="s">
        <v>5</v>
      </c>
      <c r="C8" s="12"/>
      <c r="D8" s="12"/>
      <c r="E8" s="12"/>
      <c r="F8" s="13"/>
      <c r="G8" s="12"/>
      <c r="H8" s="12"/>
      <c r="I8" s="12"/>
      <c r="J8" s="13"/>
      <c r="K8" s="20"/>
      <c r="L8" s="20"/>
      <c r="M8" s="20"/>
      <c r="N8" s="22"/>
      <c r="O8" s="2"/>
      <c r="P8" s="24"/>
      <c r="Q8" s="25" t="n">
        <v>3</v>
      </c>
      <c r="R8" s="26" t="n">
        <v>1350</v>
      </c>
    </row>
    <row r="9" customFormat="false" ht="15.75" hidden="false" customHeight="false" outlineLevel="0" collapsed="false">
      <c r="B9" s="19" t="s">
        <v>6</v>
      </c>
      <c r="C9" s="20"/>
      <c r="D9" s="20"/>
      <c r="E9" s="20"/>
      <c r="F9" s="21"/>
      <c r="G9" s="20"/>
      <c r="H9" s="20"/>
      <c r="I9" s="20"/>
      <c r="J9" s="21"/>
      <c r="K9" s="20"/>
      <c r="L9" s="19"/>
      <c r="M9" s="19"/>
      <c r="N9" s="27"/>
      <c r="O9" s="2"/>
      <c r="P9" s="28" t="s">
        <v>7</v>
      </c>
      <c r="R9" s="29" t="n">
        <v>450</v>
      </c>
    </row>
    <row r="10" customFormat="false" ht="15" hidden="false" customHeight="false" outlineLevel="0" collapsed="false">
      <c r="B10" s="19" t="s">
        <v>8</v>
      </c>
      <c r="C10" s="19"/>
      <c r="D10" s="19"/>
      <c r="E10" s="19"/>
      <c r="F10" s="30"/>
      <c r="G10" s="19"/>
      <c r="H10" s="19"/>
      <c r="I10" s="19"/>
      <c r="J10" s="30"/>
      <c r="K10" s="19"/>
      <c r="L10" s="19"/>
      <c r="M10" s="19"/>
      <c r="N10" s="27"/>
      <c r="O10" s="2"/>
    </row>
    <row r="11" customFormat="false" ht="15" hidden="false" customHeight="false" outlineLevel="0" collapsed="false">
      <c r="B11" s="19" t="s">
        <v>9</v>
      </c>
      <c r="C11" s="19"/>
      <c r="D11" s="19"/>
      <c r="E11" s="19"/>
      <c r="F11" s="30"/>
      <c r="G11" s="19"/>
      <c r="H11" s="19"/>
      <c r="I11" s="19"/>
      <c r="J11" s="30"/>
      <c r="K11" s="19"/>
      <c r="L11" s="19"/>
      <c r="M11" s="19"/>
      <c r="N11" s="27"/>
      <c r="O11" s="2"/>
    </row>
    <row r="12" customFormat="false" ht="15.75" hidden="false" customHeight="false" outlineLevel="0" collapsed="false">
      <c r="B12" s="31" t="s">
        <v>10</v>
      </c>
      <c r="C12" s="31"/>
      <c r="D12" s="31"/>
      <c r="E12" s="31"/>
      <c r="F12" s="32"/>
      <c r="G12" s="31"/>
      <c r="H12" s="31"/>
      <c r="I12" s="31"/>
      <c r="J12" s="32"/>
      <c r="K12" s="31"/>
      <c r="L12" s="31"/>
      <c r="M12" s="31"/>
      <c r="N12" s="33"/>
      <c r="O12" s="2"/>
      <c r="Q12" s="28" t="s">
        <v>11</v>
      </c>
    </row>
    <row r="13" customFormat="false" ht="15.75" hidden="false" customHeight="false" outlineLevel="0" collapsed="false">
      <c r="B13" s="34" t="s">
        <v>12</v>
      </c>
      <c r="C13" s="35" t="n">
        <f aca="false">SUM(C6:C12)</f>
        <v>200</v>
      </c>
      <c r="D13" s="35" t="n">
        <f aca="false">SUM(D6:D12)</f>
        <v>400</v>
      </c>
      <c r="E13" s="35" t="n">
        <f aca="false">SUM(E6:E12)</f>
        <v>600</v>
      </c>
      <c r="F13" s="36" t="n">
        <f aca="false">SUM(F6:F12)</f>
        <v>150</v>
      </c>
      <c r="G13" s="35" t="n">
        <f aca="false">SUM(G6:G12)</f>
        <v>1000</v>
      </c>
      <c r="H13" s="35" t="n">
        <f aca="false">SUM(H6:H12)</f>
        <v>1500</v>
      </c>
      <c r="I13" s="35" t="n">
        <f aca="false">SUM(I6:I12)</f>
        <v>4000</v>
      </c>
      <c r="J13" s="36" t="n">
        <f aca="false">SUM(J6:J12)</f>
        <v>950</v>
      </c>
      <c r="K13" s="35" t="n">
        <f aca="false">SUM(K6:K12)</f>
        <v>1200</v>
      </c>
      <c r="L13" s="35" t="n">
        <f aca="false">SUM(L6:L12)</f>
        <v>3000</v>
      </c>
      <c r="M13" s="35" t="n">
        <f aca="false">SUM(M6:M12)</f>
        <v>3400</v>
      </c>
      <c r="N13" s="35" t="n">
        <f aca="false">SUM(N6:N12)</f>
        <v>3600</v>
      </c>
      <c r="O13" s="37"/>
      <c r="Q13" s="38" t="n">
        <f aca="false">SUM(C13:N13)</f>
        <v>20000</v>
      </c>
      <c r="R13" s="39"/>
    </row>
    <row r="14" customFormat="false" ht="15.75" hidden="false" customHeight="false" outlineLevel="0" collapsed="false">
      <c r="B14" s="34" t="s">
        <v>13</v>
      </c>
      <c r="C14" s="40" t="n">
        <f aca="false">IF(C13&lt;=650,650, IF(C13&gt;=3000,3000,C13 ) )</f>
        <v>650</v>
      </c>
      <c r="D14" s="40" t="n">
        <f aca="false">IF(D13&lt;=650,650, IF(D13&gt;=3000,3000,D13 ) )</f>
        <v>650</v>
      </c>
      <c r="E14" s="40" t="n">
        <f aca="false">IF(E13&lt;=650,650, IF(E13&gt;=3000,3000,E13 ) )</f>
        <v>650</v>
      </c>
      <c r="F14" s="41" t="n">
        <f aca="false">IF(F13&lt;=650,650, IF(F13&gt;=3000,3000,F13 ) )</f>
        <v>650</v>
      </c>
      <c r="G14" s="40" t="n">
        <f aca="false">IF(G13&lt;=650,650, IF(G13&gt;=3000,3000,G13 ) )</f>
        <v>1000</v>
      </c>
      <c r="H14" s="40" t="n">
        <f aca="false">IF(H13&lt;=650,650, IF(H13&gt;=3000,3000,H13 ) )</f>
        <v>1500</v>
      </c>
      <c r="I14" s="40" t="n">
        <f aca="false">IF(I13&lt;=650,650, IF(I13&gt;=3000,3000,I13 ) )</f>
        <v>3000</v>
      </c>
      <c r="J14" s="41" t="n">
        <f aca="false">IF(J13&lt;=650,650, IF(J13&gt;=3000,3000,J13 ) )</f>
        <v>950</v>
      </c>
      <c r="K14" s="40" t="n">
        <f aca="false">IF(K13&lt;=650,650, IF(K13&gt;=3000,3000,K13 ) )</f>
        <v>1200</v>
      </c>
      <c r="L14" s="40" t="n">
        <f aca="false">IF(L13&lt;=650,650, IF(L13&gt;=3000,3000,L13 ) )</f>
        <v>3000</v>
      </c>
      <c r="M14" s="40" t="n">
        <f aca="false">IF(M13&lt;=650,650, IF(M13&gt;=3000,3000,M13 ) )</f>
        <v>3000</v>
      </c>
      <c r="N14" s="35" t="n">
        <f aca="false">IF(N13&lt;=650,650, IF(N13&gt;=3000,3000,N13 ) )</f>
        <v>3000</v>
      </c>
      <c r="O14" s="37"/>
      <c r="P14" s="42"/>
      <c r="Q14" s="43"/>
    </row>
    <row r="15" customFormat="false" ht="15" hidden="false" customHeight="false" outlineLevel="0" collapsed="false">
      <c r="B15" s="44"/>
      <c r="C15" s="44"/>
      <c r="D15" s="44"/>
      <c r="E15" s="44"/>
      <c r="F15" s="45"/>
      <c r="G15" s="44"/>
      <c r="H15" s="44"/>
      <c r="I15" s="44"/>
      <c r="J15" s="45"/>
      <c r="K15" s="44"/>
      <c r="L15" s="44"/>
      <c r="M15" s="44"/>
      <c r="N15" s="44"/>
      <c r="O15" s="2"/>
    </row>
    <row r="16" customFormat="false" ht="15" hidden="false" customHeight="false" outlineLevel="0" collapsed="false">
      <c r="A16" s="14"/>
      <c r="B16" s="46" t="s">
        <v>14</v>
      </c>
      <c r="C16" s="46" t="n">
        <v>0</v>
      </c>
      <c r="D16" s="46" t="n">
        <v>0</v>
      </c>
      <c r="E16" s="46" t="n">
        <v>0</v>
      </c>
      <c r="F16" s="46" t="n">
        <v>0</v>
      </c>
      <c r="G16" s="46" t="n">
        <v>0</v>
      </c>
      <c r="H16" s="46" t="n">
        <v>0</v>
      </c>
      <c r="I16" s="46" t="n">
        <v>0</v>
      </c>
      <c r="J16" s="46" t="n">
        <v>3</v>
      </c>
      <c r="K16" s="46" t="n">
        <v>0</v>
      </c>
      <c r="L16" s="46" t="n">
        <v>5</v>
      </c>
      <c r="M16" s="46" t="n">
        <v>1</v>
      </c>
      <c r="N16" s="46" t="n">
        <v>9</v>
      </c>
      <c r="O16" s="2"/>
    </row>
    <row r="17" customFormat="false" ht="15" hidden="false" customHeight="false" outlineLevel="0" collapsed="false">
      <c r="A17" s="2"/>
      <c r="B17" s="20" t="s">
        <v>15</v>
      </c>
      <c r="C17" s="46" t="n">
        <v>20</v>
      </c>
      <c r="D17" s="46" t="n">
        <v>20</v>
      </c>
      <c r="E17" s="46" t="n">
        <v>22</v>
      </c>
      <c r="F17" s="47" t="n">
        <v>21</v>
      </c>
      <c r="G17" s="46" t="n">
        <v>17</v>
      </c>
      <c r="H17" s="46" t="n">
        <v>22</v>
      </c>
      <c r="I17" s="46" t="n">
        <v>22</v>
      </c>
      <c r="J17" s="47" t="n">
        <v>22</v>
      </c>
      <c r="K17" s="46" t="n">
        <v>20</v>
      </c>
      <c r="L17" s="46" t="n">
        <v>21</v>
      </c>
      <c r="M17" s="46" t="n">
        <v>22</v>
      </c>
      <c r="N17" s="46" t="n">
        <v>20</v>
      </c>
      <c r="O17" s="2"/>
    </row>
    <row r="18" customFormat="false" ht="15.75" hidden="false" customHeight="false" outlineLevel="0" collapsed="false">
      <c r="B18" s="48" t="s">
        <v>16</v>
      </c>
      <c r="C18" s="49" t="n">
        <f aca="false">IF(C16=0,C14,C14/C17*(C17-C16))</f>
        <v>650</v>
      </c>
      <c r="D18" s="49" t="n">
        <f aca="false">IF(D16=0,D14,D14/D17*(D17-D16))</f>
        <v>650</v>
      </c>
      <c r="E18" s="49" t="n">
        <f aca="false">IF(E16=0,E14,E14/E17*(E17-E16))</f>
        <v>650</v>
      </c>
      <c r="F18" s="49" t="n">
        <f aca="false">IF(F16=0,F14,F14/F17*(F17-F16))</f>
        <v>650</v>
      </c>
      <c r="G18" s="49" t="n">
        <f aca="false">IF(G16=0,G14,G14/G17*(G17-G16))</f>
        <v>1000</v>
      </c>
      <c r="H18" s="49" t="n">
        <f aca="false">IF(H16=0,H14,H14/H17*(H17-H16))</f>
        <v>1500</v>
      </c>
      <c r="I18" s="49" t="n">
        <f aca="false">IF(I16=0,I14,I14/I17*(I17-I16))</f>
        <v>3000</v>
      </c>
      <c r="J18" s="49" t="n">
        <f aca="false">IF(J16=0,J14,J14/J17*(J17-J16))</f>
        <v>820.454545454545</v>
      </c>
      <c r="K18" s="49" t="n">
        <f aca="false">IF(K16=0,K14,K14/K17*(K17-K16))</f>
        <v>1200</v>
      </c>
      <c r="L18" s="49" t="n">
        <f aca="false">IF(L16=0,L14,L14/L17*(L17-L16))</f>
        <v>2285.71428571429</v>
      </c>
      <c r="M18" s="49" t="n">
        <f aca="false">IF(M16=0,M14,M14/M17*(M17-M16))</f>
        <v>2863.63636363636</v>
      </c>
      <c r="N18" s="49" t="n">
        <f aca="false">IF(N16=0,N14,N14/N17*(N17-N16))</f>
        <v>1650</v>
      </c>
      <c r="O18" s="50"/>
    </row>
    <row r="19" customFormat="false" ht="15" hidden="false" customHeight="false" outlineLevel="0" collapsed="false">
      <c r="B19" s="51" t="s">
        <v>17</v>
      </c>
      <c r="C19" s="52" t="n">
        <f aca="false">IF(C18&lt;=3000,C18*14.8/100,444)</f>
        <v>96.2</v>
      </c>
      <c r="D19" s="52" t="n">
        <f aca="false">IF(D18&lt;=3000,D18*14.8/100,444)</f>
        <v>96.2</v>
      </c>
      <c r="E19" s="52" t="n">
        <f aca="false">IF(E18&lt;=3000,E18*14.8/100,444)</f>
        <v>96.2</v>
      </c>
      <c r="F19" s="52" t="n">
        <f aca="false">IF(F18&lt;=3000,F18*14.8/100,444)</f>
        <v>96.2</v>
      </c>
      <c r="G19" s="52" t="n">
        <f aca="false">IF(G18&lt;=3000,G18*14.8/100,444)</f>
        <v>148</v>
      </c>
      <c r="H19" s="52" t="n">
        <f aca="false">IF(H18&lt;=3000,H18*14.8/100,444)</f>
        <v>222</v>
      </c>
      <c r="I19" s="52" t="n">
        <f aca="false">IF(I18&lt;=3000,I18*14.8/100,444)</f>
        <v>444</v>
      </c>
      <c r="J19" s="52" t="n">
        <f aca="false">IF(J18&lt;=3000,J18*14.8/100,444)</f>
        <v>121.427272727273</v>
      </c>
      <c r="K19" s="52" t="n">
        <f aca="false">IF(K18&lt;=3000,K18*14.8/100,444)</f>
        <v>177.6</v>
      </c>
      <c r="L19" s="52" t="n">
        <f aca="false">IF(L18&lt;=3000,L18*14.8/100,444)</f>
        <v>338.285714285714</v>
      </c>
      <c r="M19" s="52" t="n">
        <f aca="false">IF(M18&lt;=3000,M18*14.8/100,444)</f>
        <v>423.818181818182</v>
      </c>
      <c r="N19" s="52" t="n">
        <f aca="false">IF(N18&lt;=3000,N18*14.8/100,444)</f>
        <v>244.2</v>
      </c>
      <c r="O19" s="50"/>
    </row>
    <row r="20" customFormat="false" ht="15" hidden="false" customHeight="false" outlineLevel="0" collapsed="false">
      <c r="B20" s="53" t="s">
        <v>18</v>
      </c>
      <c r="C20" s="52" t="n">
        <f aca="false">IF(C18&lt;=3000,C18*5/100,150)</f>
        <v>32.5</v>
      </c>
      <c r="D20" s="52" t="n">
        <f aca="false">IF(D18&lt;=3000,D18*5/100,150)</f>
        <v>32.5</v>
      </c>
      <c r="E20" s="52" t="n">
        <f aca="false">IF(E18&lt;=3000,E18*5/100,150)</f>
        <v>32.5</v>
      </c>
      <c r="F20" s="52" t="n">
        <f aca="false">IF(F18&lt;=3000,F18*5/100,150)</f>
        <v>32.5</v>
      </c>
      <c r="G20" s="52" t="n">
        <f aca="false">IF(G18&lt;=3000,G18*5/100,150)</f>
        <v>50</v>
      </c>
      <c r="H20" s="52" t="n">
        <f aca="false">IF(H18&lt;=3000,H18*5/100,150)</f>
        <v>75</v>
      </c>
      <c r="I20" s="52" t="n">
        <f aca="false">IF(I18&lt;=3000,I18*5/100,150)</f>
        <v>150</v>
      </c>
      <c r="J20" s="52" t="n">
        <f aca="false">IF(J18&lt;=3000,J18*5/100,150)</f>
        <v>41.0227272727273</v>
      </c>
      <c r="K20" s="52" t="n">
        <f aca="false">IF(K18&lt;=3000,K18*5/100,150)</f>
        <v>60</v>
      </c>
      <c r="L20" s="52" t="n">
        <f aca="false">IF(L18&lt;=3000,L18*5/100,150)</f>
        <v>114.285714285714</v>
      </c>
      <c r="M20" s="52" t="n">
        <f aca="false">IF(M18&lt;=3000,M18*5/100,150)</f>
        <v>143.181818181818</v>
      </c>
      <c r="N20" s="52" t="n">
        <f aca="false">IF(N18&lt;=3000,N18*5/100,150)</f>
        <v>82.5</v>
      </c>
      <c r="O20" s="50"/>
    </row>
    <row r="21" customFormat="false" ht="15.75" hidden="false" customHeight="false" outlineLevel="0" collapsed="false">
      <c r="B21" s="51" t="s">
        <v>19</v>
      </c>
      <c r="C21" s="52" t="n">
        <f aca="false">IF(C18&lt;=3000,C18*8/100,240)</f>
        <v>52</v>
      </c>
      <c r="D21" s="52" t="n">
        <f aca="false">IF(D18&lt;=3000,D18*8/100,240)</f>
        <v>52</v>
      </c>
      <c r="E21" s="52" t="n">
        <f aca="false">IF(E18&lt;=3000,E18*8/100,240)</f>
        <v>52</v>
      </c>
      <c r="F21" s="52" t="n">
        <f aca="false">IF(F18&lt;=3000,F18*8/100,240)</f>
        <v>52</v>
      </c>
      <c r="G21" s="52" t="n">
        <f aca="false">IF(G18&lt;=3000,G18*8/100,240)</f>
        <v>80</v>
      </c>
      <c r="H21" s="52" t="n">
        <f aca="false">IF(H18&lt;=3000,H18*8/100,240)</f>
        <v>120</v>
      </c>
      <c r="I21" s="52" t="n">
        <f aca="false">IF(I18&lt;=3000,I18*8/100,240)</f>
        <v>240</v>
      </c>
      <c r="J21" s="52" t="n">
        <f aca="false">IF(J18&lt;=3000,J18*8/100,240)</f>
        <v>65.6363636363636</v>
      </c>
      <c r="K21" s="52" t="n">
        <f aca="false">IF(K18&lt;=3000,K18*8/100,240)</f>
        <v>96</v>
      </c>
      <c r="L21" s="52" t="n">
        <f aca="false">IF(L18&lt;=3000,L18*8/100,240)</f>
        <v>182.857142857143</v>
      </c>
      <c r="M21" s="52" t="n">
        <f aca="false">IF(M18&lt;=3000,M18*8/100,240)</f>
        <v>229.090909090909</v>
      </c>
      <c r="N21" s="52" t="n">
        <f aca="false">IF(N18&lt;=3000,N18*8/100,240)</f>
        <v>132</v>
      </c>
      <c r="O21" s="50"/>
      <c r="Q21" s="28" t="s">
        <v>20</v>
      </c>
    </row>
    <row r="22" customFormat="false" ht="15.75" hidden="false" customHeight="false" outlineLevel="0" collapsed="false">
      <c r="B22" s="54" t="s">
        <v>21</v>
      </c>
      <c r="C22" s="55" t="n">
        <f aca="false">SUM(C19:C21)</f>
        <v>180.7</v>
      </c>
      <c r="D22" s="55" t="n">
        <f aca="false">SUM(D19:D21)</f>
        <v>180.7</v>
      </c>
      <c r="E22" s="55" t="n">
        <f aca="false">SUM(E19:E21)</f>
        <v>180.7</v>
      </c>
      <c r="F22" s="55" t="n">
        <f aca="false">SUM(F19:F21)</f>
        <v>180.7</v>
      </c>
      <c r="G22" s="55" t="n">
        <f aca="false">SUM(G19:G21)</f>
        <v>278</v>
      </c>
      <c r="H22" s="55" t="n">
        <f aca="false">SUM(H19:H21)</f>
        <v>417</v>
      </c>
      <c r="I22" s="55" t="n">
        <f aca="false">SUM(I19:I21)</f>
        <v>834</v>
      </c>
      <c r="J22" s="55" t="n">
        <f aca="false">SUM(J19:J21)</f>
        <v>228.086363636364</v>
      </c>
      <c r="K22" s="55" t="n">
        <f aca="false">SUM(K19:K21)</f>
        <v>333.6</v>
      </c>
      <c r="L22" s="55" t="n">
        <f aca="false">SUM(L19:L21)</f>
        <v>635.428571428571</v>
      </c>
      <c r="M22" s="55" t="n">
        <f aca="false">SUM(M19:M21)</f>
        <v>796.090909090909</v>
      </c>
      <c r="N22" s="55" t="n">
        <f aca="false">SUM(N19:N21)</f>
        <v>458.7</v>
      </c>
      <c r="O22" s="56"/>
      <c r="Q22" s="57" t="n">
        <f aca="false">SUM(C22:N22)</f>
        <v>4703.70584415585</v>
      </c>
      <c r="R22" s="39"/>
    </row>
    <row r="23" customFormat="false" ht="15.75" hidden="false" customHeight="false" outlineLevel="0" collapsed="false">
      <c r="B23" s="4" t="s">
        <v>22</v>
      </c>
      <c r="C23" s="58" t="n">
        <f aca="false">(C13-0.25*C13-C22)*0.1</f>
        <v>-3.07</v>
      </c>
      <c r="D23" s="58" t="n">
        <f aca="false">(D13-0.25*D13-D22)*0.1</f>
        <v>11.93</v>
      </c>
      <c r="E23" s="59" t="n">
        <f aca="false">(E13-0.25*E13-E22)*0.1</f>
        <v>26.93</v>
      </c>
      <c r="F23" s="59" t="n">
        <f aca="false">(F13-0.25*F13-F22)*0.1</f>
        <v>-6.82</v>
      </c>
      <c r="G23" s="59" t="n">
        <f aca="false">(G13-0.25*G13-G22)*0.1</f>
        <v>47.2</v>
      </c>
      <c r="H23" s="59" t="n">
        <f aca="false">(H13-0.25*H13-H22)*0.1</f>
        <v>70.8</v>
      </c>
      <c r="I23" s="59" t="n">
        <f aca="false">(I13-0.25*I13-I22)*0.1</f>
        <v>216.6</v>
      </c>
      <c r="J23" s="59" t="n">
        <f aca="false">(J13-0.25*J13-J22)*0.1</f>
        <v>48.4413636363636</v>
      </c>
      <c r="K23" s="59" t="n">
        <f aca="false">(K13-0.25*K13-K22)*0.1</f>
        <v>56.64</v>
      </c>
      <c r="L23" s="59" t="n">
        <f aca="false">(L13-0.25*L13-L22)*0.1</f>
        <v>161.457142857143</v>
      </c>
      <c r="M23" s="59" t="n">
        <f aca="false">(M13-0.25*M13-M22)*0.1</f>
        <v>175.390909090909</v>
      </c>
      <c r="N23" s="59" t="n">
        <f aca="false">(N13-0.25*N13-N22)*0.1</f>
        <v>224.13</v>
      </c>
      <c r="O23" s="60"/>
      <c r="P23" s="61" t="s">
        <v>23</v>
      </c>
      <c r="Q23" s="40" t="s">
        <v>24</v>
      </c>
    </row>
    <row r="24" customFormat="false" ht="15.75" hidden="false" customHeight="false" outlineLevel="0" collapsed="false">
      <c r="B24" s="4" t="s">
        <v>25</v>
      </c>
      <c r="C24" s="62" t="n">
        <f aca="false">SUM(C23:E23)</f>
        <v>35.79</v>
      </c>
      <c r="D24" s="62"/>
      <c r="E24" s="62"/>
      <c r="F24" s="62" t="n">
        <f aca="false">SUM(F23:H23)</f>
        <v>111.18</v>
      </c>
      <c r="G24" s="62"/>
      <c r="H24" s="62"/>
      <c r="I24" s="62" t="n">
        <f aca="false">SUM(I23:K23)</f>
        <v>321.681363636364</v>
      </c>
      <c r="J24" s="62"/>
      <c r="K24" s="62"/>
      <c r="L24" s="62" t="n">
        <f aca="false">SUM(L23:N23)</f>
        <v>560.978051948052</v>
      </c>
      <c r="M24" s="62"/>
      <c r="N24" s="62"/>
      <c r="O24" s="63" t="n">
        <f aca="false">L24-R9</f>
        <v>110.978051948052</v>
      </c>
      <c r="P24" s="64" t="n">
        <f aca="false">O24-5%*O24</f>
        <v>105.429149350649</v>
      </c>
      <c r="Q24" s="57" t="n">
        <f aca="false">SUM(C24:K24,P24)</f>
        <v>574.080512987013</v>
      </c>
    </row>
    <row r="25" customFormat="false" ht="15.75" hidden="false" customHeight="false" outlineLevel="0" collapsed="false">
      <c r="B25" s="4" t="s">
        <v>26</v>
      </c>
      <c r="C25" s="65" t="n">
        <f aca="false">C22+C23</f>
        <v>177.63</v>
      </c>
      <c r="D25" s="65" t="n">
        <f aca="false">D22+D23</f>
        <v>192.63</v>
      </c>
      <c r="E25" s="66" t="n">
        <f aca="false">E22+E23</f>
        <v>207.63</v>
      </c>
      <c r="F25" s="67" t="n">
        <f aca="false">F22+F23</f>
        <v>173.88</v>
      </c>
      <c r="G25" s="67" t="n">
        <f aca="false">G22+G23</f>
        <v>325.2</v>
      </c>
      <c r="H25" s="66" t="n">
        <f aca="false">H22+H23</f>
        <v>487.8</v>
      </c>
      <c r="I25" s="67" t="n">
        <f aca="false">I22+I23</f>
        <v>1050.6</v>
      </c>
      <c r="J25" s="67" t="n">
        <f aca="false">J22+J23</f>
        <v>276.527727272727</v>
      </c>
      <c r="K25" s="66" t="n">
        <f aca="false">K22+K23</f>
        <v>390.24</v>
      </c>
      <c r="L25" s="67" t="n">
        <f aca="false">L22+L23</f>
        <v>796.885714285714</v>
      </c>
      <c r="M25" s="67" t="n">
        <f aca="false">M22+M23</f>
        <v>971.481818181818</v>
      </c>
      <c r="N25" s="68" t="n">
        <f aca="false">N22+N23</f>
        <v>682.83</v>
      </c>
      <c r="O25" s="60"/>
      <c r="P25" s="69"/>
    </row>
    <row r="26" customFormat="false" ht="15.75" hidden="false" customHeight="false" outlineLevel="0" collapsed="false">
      <c r="B26" s="70" t="s">
        <v>27</v>
      </c>
      <c r="C26" s="71" t="n">
        <f aca="false">C13-C25</f>
        <v>22.37</v>
      </c>
      <c r="D26" s="72" t="n">
        <f aca="false">D13-D25</f>
        <v>207.37</v>
      </c>
      <c r="E26" s="73" t="n">
        <f aca="false">E13-E25</f>
        <v>392.37</v>
      </c>
      <c r="F26" s="74" t="n">
        <f aca="false">F13-F25</f>
        <v>-23.88</v>
      </c>
      <c r="G26" s="74" t="n">
        <f aca="false">G13-G25</f>
        <v>674.8</v>
      </c>
      <c r="H26" s="74" t="n">
        <f aca="false">H13-H25</f>
        <v>1012.2</v>
      </c>
      <c r="I26" s="74" t="n">
        <f aca="false">I13-I25</f>
        <v>2949.4</v>
      </c>
      <c r="J26" s="74" t="n">
        <f aca="false">J13-J25</f>
        <v>673.472272727273</v>
      </c>
      <c r="K26" s="74" t="n">
        <f aca="false">K13-K25</f>
        <v>809.76</v>
      </c>
      <c r="L26" s="74" t="n">
        <f aca="false">L13-L25</f>
        <v>2203.11428571429</v>
      </c>
      <c r="M26" s="74" t="n">
        <f aca="false">M13-M25</f>
        <v>2428.51818181818</v>
      </c>
      <c r="N26" s="74" t="n">
        <f aca="false">N13-N25</f>
        <v>2917.17</v>
      </c>
      <c r="O26" s="50"/>
      <c r="P26" s="2"/>
      <c r="Q26" s="37" t="s">
        <v>28</v>
      </c>
      <c r="R26" s="75"/>
    </row>
    <row r="27" customFormat="false" ht="15.75" hidden="false" customHeight="false" outlineLevel="0" collapsed="false">
      <c r="B27" s="76" t="s">
        <v>29</v>
      </c>
      <c r="C27" s="77" t="n">
        <f aca="false">Q27/12</f>
        <v>1226.85113690476</v>
      </c>
      <c r="D27" s="77"/>
      <c r="E27" s="78"/>
      <c r="M27" s="3"/>
      <c r="N27" s="3"/>
      <c r="O27" s="79"/>
      <c r="P27" s="2"/>
      <c r="Q27" s="80" t="n">
        <f aca="false">Q13-Q22-Q24</f>
        <v>14722.2136428571</v>
      </c>
    </row>
    <row r="28" customFormat="false" ht="15" hidden="false" customHeight="false" outlineLevel="0" collapsed="false">
      <c r="B28" s="81"/>
      <c r="C28" s="82"/>
      <c r="D28" s="82"/>
      <c r="E28" s="2"/>
      <c r="M28" s="79"/>
      <c r="N28" s="79"/>
      <c r="O28" s="79"/>
      <c r="P28" s="2"/>
      <c r="Q28" s="83"/>
    </row>
    <row r="29" customFormat="false" ht="15" hidden="false" customHeight="false" outlineLevel="0" collapsed="false">
      <c r="B29" s="81" t="s">
        <v>30</v>
      </c>
    </row>
    <row r="30" customFormat="false" ht="15" hidden="false" customHeight="false" outlineLevel="0" collapsed="false">
      <c r="B30" s="81" t="s">
        <v>31</v>
      </c>
    </row>
    <row r="31" customFormat="false" ht="15" hidden="false" customHeight="false" outlineLevel="0" collapsed="false">
      <c r="B31" s="81" t="s">
        <v>32</v>
      </c>
      <c r="C31" s="84"/>
      <c r="D31" s="84"/>
      <c r="M31" s="85"/>
      <c r="N31" s="85"/>
      <c r="O31" s="79"/>
      <c r="Q31" s="86"/>
    </row>
    <row r="32" customFormat="false" ht="15" hidden="false" customHeight="false" outlineLevel="0" collapsed="false">
      <c r="B32" s="81" t="s">
        <v>33</v>
      </c>
    </row>
    <row r="33" customFormat="false" ht="15" hidden="false" customHeight="false" outlineLevel="0" collapsed="false">
      <c r="B33" s="81" t="s">
        <v>34</v>
      </c>
    </row>
    <row r="34" customFormat="false" ht="15" hidden="false" customHeight="false" outlineLevel="0" collapsed="false">
      <c r="B34" s="81" t="s">
        <v>35</v>
      </c>
    </row>
    <row r="35" customFormat="false" ht="15" hidden="false" customHeight="false" outlineLevel="0" collapsed="false">
      <c r="B35" s="81" t="s">
        <v>36</v>
      </c>
    </row>
  </sheetData>
  <mergeCells count="7">
    <mergeCell ref="F3:J3"/>
    <mergeCell ref="C24:E24"/>
    <mergeCell ref="F24:H24"/>
    <mergeCell ref="I24:K24"/>
    <mergeCell ref="L24:N24"/>
    <mergeCell ref="C27:D27"/>
    <mergeCell ref="M27:N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0" activeCellId="0" sqref="E30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2.01"/>
    <col collapsed="false" customWidth="true" hidden="false" outlineLevel="0" max="15" min="3" style="0" width="8.67"/>
    <col collapsed="false" customWidth="true" hidden="false" outlineLevel="0" max="16" min="16" style="0" width="14.7"/>
    <col collapsed="false" customWidth="true" hidden="false" outlineLevel="0" max="17" min="17" style="0" width="17.71"/>
    <col collapsed="false" customWidth="true" hidden="false" outlineLevel="0" max="18" min="18" style="1" width="9.14"/>
    <col collapsed="false" customWidth="true" hidden="false" outlineLevel="0" max="1025" min="19" style="0" width="8.67"/>
  </cols>
  <sheetData>
    <row r="1" customFormat="false" ht="15" hidden="false" customHeight="false" outlineLevel="0" collapsed="false">
      <c r="G1" s="2"/>
    </row>
    <row r="3" customFormat="false" ht="15" hidden="false" customHeight="false" outlineLevel="0" collapsed="false">
      <c r="F3" s="3" t="s">
        <v>37</v>
      </c>
      <c r="G3" s="3"/>
      <c r="H3" s="3"/>
      <c r="I3" s="3"/>
      <c r="J3" s="3"/>
    </row>
    <row r="4" customFormat="false" ht="15.75" hidden="false" customHeight="false" outlineLevel="0" collapsed="false"/>
    <row r="5" customFormat="false" ht="15.75" hidden="false" customHeight="false" outlineLevel="0" collapsed="false">
      <c r="B5" s="4" t="s">
        <v>1</v>
      </c>
      <c r="C5" s="5" t="n">
        <v>1</v>
      </c>
      <c r="D5" s="5" t="n">
        <v>2</v>
      </c>
      <c r="E5" s="5" t="n">
        <v>3</v>
      </c>
      <c r="F5" s="5" t="n">
        <v>4</v>
      </c>
      <c r="G5" s="5" t="n">
        <v>5</v>
      </c>
      <c r="H5" s="5" t="n">
        <v>6</v>
      </c>
      <c r="I5" s="5" t="n">
        <v>7</v>
      </c>
      <c r="J5" s="5" t="n">
        <v>8</v>
      </c>
      <c r="K5" s="5" t="n">
        <v>9</v>
      </c>
      <c r="L5" s="5" t="n">
        <v>10</v>
      </c>
      <c r="M5" s="5" t="n">
        <v>11</v>
      </c>
      <c r="N5" s="6" t="n">
        <v>12</v>
      </c>
      <c r="O5" s="7"/>
      <c r="P5" s="8"/>
      <c r="Q5" s="9" t="n">
        <v>0</v>
      </c>
      <c r="R5" s="10" t="n">
        <v>0</v>
      </c>
    </row>
    <row r="6" customFormat="false" ht="15" hidden="false" customHeight="false" outlineLevel="0" collapsed="false">
      <c r="B6" s="11" t="s">
        <v>2</v>
      </c>
      <c r="C6" s="12" t="n">
        <v>200</v>
      </c>
      <c r="D6" s="12" t="n">
        <v>100</v>
      </c>
      <c r="E6" s="12" t="n">
        <v>300</v>
      </c>
      <c r="F6" s="13" t="n">
        <v>150</v>
      </c>
      <c r="G6" s="12" t="n">
        <v>500</v>
      </c>
      <c r="H6" s="13" t="n">
        <v>1500</v>
      </c>
      <c r="I6" s="12" t="n">
        <v>4000</v>
      </c>
      <c r="J6" s="12" t="n">
        <v>950</v>
      </c>
      <c r="K6" s="14" t="n">
        <v>1200</v>
      </c>
      <c r="L6" s="12" t="n">
        <v>3000</v>
      </c>
      <c r="M6" s="13" t="n">
        <v>3400</v>
      </c>
      <c r="N6" s="12" t="n">
        <v>3600</v>
      </c>
      <c r="O6" s="15"/>
      <c r="P6" s="16" t="s">
        <v>3</v>
      </c>
      <c r="Q6" s="17" t="n">
        <v>1</v>
      </c>
      <c r="R6" s="18" t="n">
        <v>450</v>
      </c>
    </row>
    <row r="7" customFormat="false" ht="15" hidden="false" customHeight="false" outlineLevel="0" collapsed="false">
      <c r="B7" s="19" t="s">
        <v>4</v>
      </c>
      <c r="C7" s="20"/>
      <c r="D7" s="20" t="n">
        <v>300</v>
      </c>
      <c r="E7" s="20" t="n">
        <v>300</v>
      </c>
      <c r="F7" s="21"/>
      <c r="G7" s="20" t="n">
        <v>500</v>
      </c>
      <c r="H7" s="20"/>
      <c r="I7" s="20"/>
      <c r="J7" s="21"/>
      <c r="K7" s="20"/>
      <c r="L7" s="20"/>
      <c r="M7" s="20"/>
      <c r="N7" s="22"/>
      <c r="O7" s="2"/>
      <c r="P7" s="23"/>
      <c r="Q7" s="17" t="n">
        <v>2</v>
      </c>
      <c r="R7" s="18" t="n">
        <v>900</v>
      </c>
    </row>
    <row r="8" customFormat="false" ht="15.75" hidden="false" customHeight="false" outlineLevel="0" collapsed="false">
      <c r="B8" s="19" t="s">
        <v>5</v>
      </c>
      <c r="C8" s="12"/>
      <c r="D8" s="12"/>
      <c r="E8" s="12"/>
      <c r="F8" s="13"/>
      <c r="G8" s="12"/>
      <c r="H8" s="12"/>
      <c r="I8" s="12"/>
      <c r="J8" s="13"/>
      <c r="K8" s="20"/>
      <c r="L8" s="20"/>
      <c r="M8" s="20"/>
      <c r="N8" s="22"/>
      <c r="O8" s="2"/>
      <c r="P8" s="24"/>
      <c r="Q8" s="25" t="n">
        <v>3</v>
      </c>
      <c r="R8" s="26" t="n">
        <v>1350</v>
      </c>
    </row>
    <row r="9" customFormat="false" ht="15.75" hidden="false" customHeight="false" outlineLevel="0" collapsed="false">
      <c r="B9" s="19" t="s">
        <v>6</v>
      </c>
      <c r="C9" s="20"/>
      <c r="D9" s="20"/>
      <c r="E9" s="20"/>
      <c r="F9" s="21"/>
      <c r="G9" s="20"/>
      <c r="H9" s="20"/>
      <c r="I9" s="20"/>
      <c r="J9" s="21"/>
      <c r="K9" s="20"/>
      <c r="L9" s="19"/>
      <c r="M9" s="19"/>
      <c r="N9" s="27"/>
      <c r="O9" s="2"/>
      <c r="P9" s="28" t="s">
        <v>7</v>
      </c>
      <c r="R9" s="29" t="n">
        <v>450</v>
      </c>
    </row>
    <row r="10" customFormat="false" ht="15" hidden="false" customHeight="false" outlineLevel="0" collapsed="false">
      <c r="B10" s="19" t="s">
        <v>8</v>
      </c>
      <c r="C10" s="19"/>
      <c r="D10" s="19"/>
      <c r="E10" s="19"/>
      <c r="F10" s="30"/>
      <c r="G10" s="19"/>
      <c r="H10" s="19"/>
      <c r="I10" s="19"/>
      <c r="J10" s="30"/>
      <c r="K10" s="19"/>
      <c r="L10" s="19"/>
      <c r="M10" s="19"/>
      <c r="N10" s="27"/>
      <c r="O10" s="2"/>
    </row>
    <row r="11" customFormat="false" ht="15" hidden="false" customHeight="false" outlineLevel="0" collapsed="false">
      <c r="B11" s="19" t="s">
        <v>9</v>
      </c>
      <c r="C11" s="19"/>
      <c r="D11" s="19"/>
      <c r="E11" s="19"/>
      <c r="F11" s="30"/>
      <c r="G11" s="19"/>
      <c r="H11" s="19"/>
      <c r="I11" s="19"/>
      <c r="J11" s="30"/>
      <c r="K11" s="19"/>
      <c r="L11" s="19"/>
      <c r="M11" s="19"/>
      <c r="N11" s="27"/>
      <c r="O11" s="2"/>
    </row>
    <row r="12" customFormat="false" ht="15.75" hidden="false" customHeight="false" outlineLevel="0" collapsed="false">
      <c r="B12" s="31" t="s">
        <v>10</v>
      </c>
      <c r="C12" s="31"/>
      <c r="D12" s="31"/>
      <c r="E12" s="31"/>
      <c r="F12" s="32"/>
      <c r="G12" s="31"/>
      <c r="H12" s="31"/>
      <c r="I12" s="31"/>
      <c r="J12" s="32"/>
      <c r="K12" s="31"/>
      <c r="L12" s="31"/>
      <c r="M12" s="31"/>
      <c r="N12" s="33"/>
      <c r="O12" s="2"/>
      <c r="Q12" s="28" t="s">
        <v>11</v>
      </c>
    </row>
    <row r="13" customFormat="false" ht="15.75" hidden="false" customHeight="false" outlineLevel="0" collapsed="false">
      <c r="B13" s="34" t="s">
        <v>12</v>
      </c>
      <c r="C13" s="35" t="n">
        <f aca="false">SUM(C6:C12)</f>
        <v>200</v>
      </c>
      <c r="D13" s="35" t="n">
        <f aca="false">SUM(D6:D12)</f>
        <v>400</v>
      </c>
      <c r="E13" s="35" t="n">
        <f aca="false">SUM(E6:E12)</f>
        <v>600</v>
      </c>
      <c r="F13" s="36" t="n">
        <f aca="false">SUM(F6:F12)</f>
        <v>150</v>
      </c>
      <c r="G13" s="35" t="n">
        <f aca="false">SUM(G6:G12)</f>
        <v>1000</v>
      </c>
      <c r="H13" s="35" t="n">
        <f aca="false">SUM(H6:H12)</f>
        <v>1500</v>
      </c>
      <c r="I13" s="35" t="n">
        <f aca="false">SUM(I6:I12)</f>
        <v>4000</v>
      </c>
      <c r="J13" s="36" t="n">
        <f aca="false">SUM(J6:J12)</f>
        <v>950</v>
      </c>
      <c r="K13" s="35" t="n">
        <f aca="false">SUM(K6:K12)</f>
        <v>1200</v>
      </c>
      <c r="L13" s="35" t="n">
        <f aca="false">SUM(L6:L12)</f>
        <v>3000</v>
      </c>
      <c r="M13" s="35" t="n">
        <f aca="false">SUM(M6:M12)</f>
        <v>3400</v>
      </c>
      <c r="N13" s="35" t="n">
        <f aca="false">SUM(N6:N12)</f>
        <v>3600</v>
      </c>
      <c r="O13" s="37"/>
      <c r="Q13" s="38" t="n">
        <f aca="false">SUM(C13:N13)</f>
        <v>20000</v>
      </c>
      <c r="R13" s="39"/>
    </row>
    <row r="14" customFormat="false" ht="15.75" hidden="false" customHeight="false" outlineLevel="0" collapsed="false">
      <c r="B14" s="34" t="s">
        <v>13</v>
      </c>
      <c r="C14" s="40" t="n">
        <f aca="false">IF(C13&lt;=650,650, IF(C13&gt;=3000,3000,C13 ) )</f>
        <v>650</v>
      </c>
      <c r="D14" s="40" t="n">
        <f aca="false">IF(D13&lt;=650,650, IF(D13&gt;=3000,3000,D13 ) )</f>
        <v>650</v>
      </c>
      <c r="E14" s="40" t="n">
        <f aca="false">IF(E13&lt;=650,650, IF(E13&gt;=3000,3000,E13 ) )</f>
        <v>650</v>
      </c>
      <c r="F14" s="41" t="n">
        <f aca="false">IF(F13&lt;=650,650, IF(F13&gt;=3000,3000,F13 ) )</f>
        <v>650</v>
      </c>
      <c r="G14" s="40" t="n">
        <f aca="false">IF(G13&lt;=650,650, IF(G13&gt;=3000,3000,G13 ) )</f>
        <v>1000</v>
      </c>
      <c r="H14" s="40" t="n">
        <f aca="false">IF(H13&lt;=650,650, IF(H13&gt;=3000,3000,H13 ) )</f>
        <v>1500</v>
      </c>
      <c r="I14" s="40" t="n">
        <f aca="false">IF(I13&lt;=650,650, IF(I13&gt;=3000,3000,I13 ) )</f>
        <v>3000</v>
      </c>
      <c r="J14" s="41" t="n">
        <f aca="false">IF(J13&lt;=650,650, IF(J13&gt;=3000,3000,J13 ) )</f>
        <v>950</v>
      </c>
      <c r="K14" s="40" t="n">
        <f aca="false">IF(K13&lt;=650,650, IF(K13&gt;=3000,3000,K13 ) )</f>
        <v>1200</v>
      </c>
      <c r="L14" s="40" t="n">
        <f aca="false">IF(L13&lt;=650,650, IF(L13&gt;=3000,3000,L13 ) )</f>
        <v>3000</v>
      </c>
      <c r="M14" s="40" t="n">
        <f aca="false">IF(M13&lt;=650,650, IF(M13&gt;=3000,3000,M13 ) )</f>
        <v>3000</v>
      </c>
      <c r="N14" s="35" t="n">
        <f aca="false">IF(N13&lt;=650,650, IF(N13&gt;=3000,3000,N13 ) )</f>
        <v>3000</v>
      </c>
      <c r="O14" s="37"/>
      <c r="P14" s="42"/>
      <c r="Q14" s="43"/>
    </row>
    <row r="15" customFormat="false" ht="15" hidden="false" customHeight="false" outlineLevel="0" collapsed="false">
      <c r="B15" s="44"/>
      <c r="C15" s="44"/>
      <c r="D15" s="44"/>
      <c r="E15" s="44"/>
      <c r="F15" s="45"/>
      <c r="G15" s="44"/>
      <c r="H15" s="44"/>
      <c r="I15" s="44"/>
      <c r="J15" s="45"/>
      <c r="K15" s="44"/>
      <c r="L15" s="44"/>
      <c r="M15" s="44"/>
      <c r="N15" s="44"/>
      <c r="O15" s="2"/>
    </row>
    <row r="16" customFormat="false" ht="15" hidden="false" customHeight="false" outlineLevel="0" collapsed="false">
      <c r="A16" s="14"/>
      <c r="B16" s="46" t="s">
        <v>38</v>
      </c>
      <c r="C16" s="46" t="n">
        <v>0</v>
      </c>
      <c r="D16" s="46" t="n">
        <v>0</v>
      </c>
      <c r="E16" s="46" t="n">
        <v>0</v>
      </c>
      <c r="F16" s="47" t="n">
        <v>0</v>
      </c>
      <c r="G16" s="46" t="n">
        <v>0</v>
      </c>
      <c r="H16" s="46" t="n">
        <v>0</v>
      </c>
      <c r="I16" s="46" t="n">
        <v>0</v>
      </c>
      <c r="J16" s="46" t="n">
        <v>3</v>
      </c>
      <c r="K16" s="46" t="n">
        <v>0</v>
      </c>
      <c r="L16" s="46" t="n">
        <v>5</v>
      </c>
      <c r="M16" s="46" t="n">
        <v>1</v>
      </c>
      <c r="N16" s="46" t="n">
        <v>9</v>
      </c>
      <c r="O16" s="2"/>
    </row>
    <row r="17" customFormat="false" ht="15" hidden="false" customHeight="false" outlineLevel="0" collapsed="false">
      <c r="A17" s="2"/>
      <c r="B17" s="20" t="s">
        <v>15</v>
      </c>
      <c r="C17" s="46" t="n">
        <v>20</v>
      </c>
      <c r="D17" s="46" t="n">
        <v>20</v>
      </c>
      <c r="E17" s="46" t="n">
        <v>22</v>
      </c>
      <c r="F17" s="47" t="n">
        <v>21</v>
      </c>
      <c r="G17" s="46" t="n">
        <v>17</v>
      </c>
      <c r="H17" s="46" t="n">
        <v>22</v>
      </c>
      <c r="I17" s="46" t="n">
        <v>22</v>
      </c>
      <c r="J17" s="47" t="n">
        <v>22</v>
      </c>
      <c r="K17" s="46" t="n">
        <v>20</v>
      </c>
      <c r="L17" s="46" t="n">
        <v>21</v>
      </c>
      <c r="M17" s="46" t="n">
        <v>22</v>
      </c>
      <c r="N17" s="46" t="n">
        <v>20</v>
      </c>
      <c r="O17" s="2"/>
    </row>
    <row r="18" customFormat="false" ht="15.75" hidden="false" customHeight="false" outlineLevel="0" collapsed="false">
      <c r="B18" s="48" t="s">
        <v>16</v>
      </c>
      <c r="C18" s="49" t="n">
        <f aca="false">IF(C16=0,C14,C14/C17*(C17-C16))</f>
        <v>650</v>
      </c>
      <c r="D18" s="49" t="n">
        <f aca="false">IF(D16=0,D14,D14/D17*(D17-D16))</f>
        <v>650</v>
      </c>
      <c r="E18" s="49" t="n">
        <f aca="false">IF(E16=0,E14,E14/E17*(E17-E16))</f>
        <v>650</v>
      </c>
      <c r="F18" s="49" t="n">
        <f aca="false">IF(F16=0,F14,F14/F17*(F17-F16))</f>
        <v>650</v>
      </c>
      <c r="G18" s="49" t="n">
        <f aca="false">IF(G16=0,G14,G14/G17*(G17-G16))</f>
        <v>1000</v>
      </c>
      <c r="H18" s="49" t="n">
        <f aca="false">IF(H16=0,H14,H14/H17*(H17-H16))</f>
        <v>1500</v>
      </c>
      <c r="I18" s="49" t="n">
        <f aca="false">IF(I16=0,I14,I14/I17*(I17-I16))</f>
        <v>3000</v>
      </c>
      <c r="J18" s="49" t="n">
        <f aca="false">IF(J16=0,J14,J14/J17*(J17-J16))</f>
        <v>820.454545454545</v>
      </c>
      <c r="K18" s="49" t="n">
        <f aca="false">IF(K16=0,K14,K14/K17*(K17-K16))</f>
        <v>1200</v>
      </c>
      <c r="L18" s="49" t="n">
        <f aca="false">IF(L16=0,L14,L14/L17*(L17-L16))</f>
        <v>2285.71428571429</v>
      </c>
      <c r="M18" s="49" t="n">
        <f aca="false">IF(M16=0,M14,M14/M17*(M17-M16))</f>
        <v>2863.63636363636</v>
      </c>
      <c r="N18" s="49" t="n">
        <f aca="false">IF(N16=0,N14,N14/N17*(N17-N16))</f>
        <v>1650</v>
      </c>
      <c r="O18" s="50"/>
    </row>
    <row r="19" customFormat="false" ht="15" hidden="false" customHeight="false" outlineLevel="0" collapsed="false">
      <c r="B19" s="51" t="s">
        <v>17</v>
      </c>
      <c r="C19" s="52" t="n">
        <f aca="false">IF(C18&lt;=3000,C18*18.3/100,549)</f>
        <v>118.95</v>
      </c>
      <c r="D19" s="52" t="n">
        <f aca="false">IF(D18&lt;=3000,D18*18.3/100,549)</f>
        <v>118.95</v>
      </c>
      <c r="E19" s="52" t="n">
        <f aca="false">IF(E18&lt;=3000,E18*18.3/100,549)</f>
        <v>118.95</v>
      </c>
      <c r="F19" s="52" t="n">
        <f aca="false">IF(F18&lt;=3000,F18*18.3/100,549)</f>
        <v>118.95</v>
      </c>
      <c r="G19" s="52" t="n">
        <f aca="false">IF(G18&lt;=3000,G18*18.3/100,549)</f>
        <v>183</v>
      </c>
      <c r="H19" s="52" t="n">
        <f aca="false">IF(H18&lt;=3000,H18*18.3/100,549)</f>
        <v>274.5</v>
      </c>
      <c r="I19" s="52" t="n">
        <f aca="false">IF(I18&lt;=3000,I18*18.3/100,549)</f>
        <v>549</v>
      </c>
      <c r="J19" s="52" t="n">
        <f aca="false">IF(J18&lt;=3000,J18*18.3/100,549)</f>
        <v>150.143181818182</v>
      </c>
      <c r="K19" s="52" t="n">
        <f aca="false">IF(K18&lt;=3000,K18*18.3/100,549)</f>
        <v>219.6</v>
      </c>
      <c r="L19" s="52" t="n">
        <f aca="false">IF(L18&lt;=3000,L18*18.3/100,549)</f>
        <v>418.285714285714</v>
      </c>
      <c r="M19" s="52" t="n">
        <f aca="false">IF(M18&lt;=3000,M18*18.3/100,549)</f>
        <v>524.045454545455</v>
      </c>
      <c r="N19" s="52" t="n">
        <f aca="false">IF(N18&lt;=3000,N18*18.3/100,549)</f>
        <v>301.95</v>
      </c>
      <c r="O19" s="50"/>
    </row>
    <row r="20" customFormat="false" ht="15" hidden="false" customHeight="false" outlineLevel="0" collapsed="false">
      <c r="B20" s="53" t="s">
        <v>18</v>
      </c>
      <c r="C20" s="52" t="n">
        <f aca="false">IF(C18&lt;=3000,C18*5/100,150)</f>
        <v>32.5</v>
      </c>
      <c r="D20" s="52" t="n">
        <f aca="false">IF(D18&lt;=3000,D18*5/100,150)</f>
        <v>32.5</v>
      </c>
      <c r="E20" s="52" t="n">
        <f aca="false">IF(E18&lt;=3000,E18*5/100,150)</f>
        <v>32.5</v>
      </c>
      <c r="F20" s="52" t="n">
        <f aca="false">IF(F18&lt;=3000,F18*5/100,150)</f>
        <v>32.5</v>
      </c>
      <c r="G20" s="52" t="n">
        <f aca="false">IF(G18&lt;=3000,G18*5/100,150)</f>
        <v>50</v>
      </c>
      <c r="H20" s="52" t="n">
        <f aca="false">IF(H18&lt;=3000,H18*5/100,150)</f>
        <v>75</v>
      </c>
      <c r="I20" s="52" t="n">
        <f aca="false">IF(I18&lt;=3000,I18*5/100,150)</f>
        <v>150</v>
      </c>
      <c r="J20" s="52" t="n">
        <f aca="false">IF(J18&lt;=3000,J18*5/100,150)</f>
        <v>41.0227272727273</v>
      </c>
      <c r="K20" s="52" t="n">
        <f aca="false">IF(K18&lt;=3000,K18*5/100,150)</f>
        <v>60</v>
      </c>
      <c r="L20" s="52" t="n">
        <f aca="false">IF(L18&lt;=3000,L18*5/100,150)</f>
        <v>114.285714285714</v>
      </c>
      <c r="M20" s="52" t="n">
        <f aca="false">IF(M18&lt;=3000,M18*5/100,150)</f>
        <v>143.181818181818</v>
      </c>
      <c r="N20" s="52" t="n">
        <f aca="false">IF(N18&lt;=3000,N18*5/100,150)</f>
        <v>82.5</v>
      </c>
      <c r="O20" s="50"/>
    </row>
    <row r="21" customFormat="false" ht="15.75" hidden="false" customHeight="false" outlineLevel="0" collapsed="false">
      <c r="B21" s="51" t="s">
        <v>19</v>
      </c>
      <c r="C21" s="52" t="n">
        <f aca="false">IF(C18&lt;=3000,C18*8/100,240)</f>
        <v>52</v>
      </c>
      <c r="D21" s="52" t="n">
        <f aca="false">IF(D18&lt;=3000,D18*8/100,240)</f>
        <v>52</v>
      </c>
      <c r="E21" s="52" t="n">
        <f aca="false">IF(E18&lt;=3000,E18*8/100,240)</f>
        <v>52</v>
      </c>
      <c r="F21" s="52" t="n">
        <f aca="false">IF(F18&lt;=3000,F18*8/100,240)</f>
        <v>52</v>
      </c>
      <c r="G21" s="52" t="n">
        <f aca="false">IF(G18&lt;=3000,G18*8/100,240)</f>
        <v>80</v>
      </c>
      <c r="H21" s="52" t="n">
        <f aca="false">IF(H18&lt;=3000,H18*8/100,240)</f>
        <v>120</v>
      </c>
      <c r="I21" s="52" t="n">
        <f aca="false">IF(I18&lt;=3000,I18*8/100,240)</f>
        <v>240</v>
      </c>
      <c r="J21" s="52" t="n">
        <f aca="false">IF(J18&lt;=3000,J18*8/100,240)</f>
        <v>65.6363636363636</v>
      </c>
      <c r="K21" s="52" t="n">
        <f aca="false">IF(K18&lt;=3000,K18*8/100,240)</f>
        <v>96</v>
      </c>
      <c r="L21" s="52" t="n">
        <f aca="false">IF(L18&lt;=3000,L18*8/100,240)</f>
        <v>182.857142857143</v>
      </c>
      <c r="M21" s="52" t="n">
        <f aca="false">IF(M18&lt;=3000,M18*8/100,240)</f>
        <v>229.090909090909</v>
      </c>
      <c r="N21" s="52" t="n">
        <f aca="false">IF(N18&lt;=3000,N18*8/100,240)</f>
        <v>132</v>
      </c>
      <c r="O21" s="50"/>
      <c r="Q21" s="28" t="s">
        <v>20</v>
      </c>
    </row>
    <row r="22" customFormat="false" ht="15.75" hidden="false" customHeight="false" outlineLevel="0" collapsed="false">
      <c r="B22" s="54" t="s">
        <v>21</v>
      </c>
      <c r="C22" s="55" t="n">
        <f aca="false">SUM(C19:C21)</f>
        <v>203.45</v>
      </c>
      <c r="D22" s="55" t="n">
        <f aca="false">SUM(D19:D21)</f>
        <v>203.45</v>
      </c>
      <c r="E22" s="55" t="n">
        <f aca="false">SUM(E19:E21)</f>
        <v>203.45</v>
      </c>
      <c r="F22" s="55" t="n">
        <f aca="false">SUM(F19:F21)</f>
        <v>203.45</v>
      </c>
      <c r="G22" s="55" t="n">
        <f aca="false">SUM(G19:G21)</f>
        <v>313</v>
      </c>
      <c r="H22" s="55" t="n">
        <f aca="false">SUM(H19:H21)</f>
        <v>469.5</v>
      </c>
      <c r="I22" s="55" t="n">
        <f aca="false">SUM(I19:I21)</f>
        <v>939</v>
      </c>
      <c r="J22" s="55" t="n">
        <f aca="false">SUM(J19:J21)</f>
        <v>256.802272727273</v>
      </c>
      <c r="K22" s="55" t="n">
        <f aca="false">SUM(K19:K21)</f>
        <v>375.6</v>
      </c>
      <c r="L22" s="55" t="n">
        <f aca="false">SUM(L19:L21)</f>
        <v>715.428571428572</v>
      </c>
      <c r="M22" s="55" t="n">
        <f aca="false">SUM(M19:M21)</f>
        <v>896.318181818182</v>
      </c>
      <c r="N22" s="55" t="n">
        <f aca="false">SUM(N19:N21)</f>
        <v>516.45</v>
      </c>
      <c r="O22" s="56"/>
      <c r="Q22" s="57" t="n">
        <f aca="false">SUM(C22:N22)</f>
        <v>5295.89902597403</v>
      </c>
      <c r="R22" s="39"/>
    </row>
    <row r="23" customFormat="false" ht="15.75" hidden="false" customHeight="false" outlineLevel="0" collapsed="false">
      <c r="B23" s="4" t="s">
        <v>22</v>
      </c>
      <c r="C23" s="58" t="n">
        <f aca="false">(C13-0.25*C13-C22)*0.1</f>
        <v>-5.345</v>
      </c>
      <c r="D23" s="58" t="n">
        <f aca="false">(D13-0.25*D13-D22)*0.1</f>
        <v>9.655</v>
      </c>
      <c r="E23" s="59" t="n">
        <f aca="false">(E13-0.25*E13-E22)*0.1</f>
        <v>24.655</v>
      </c>
      <c r="F23" s="59" t="n">
        <f aca="false">(F13-0.25*F13-F22)*0.1</f>
        <v>-9.095</v>
      </c>
      <c r="G23" s="59" t="n">
        <f aca="false">(G13-0.25*G13-G22)*0.1</f>
        <v>43.7</v>
      </c>
      <c r="H23" s="59" t="n">
        <f aca="false">(H13-0.25*H13-H22)*0.1</f>
        <v>65.55</v>
      </c>
      <c r="I23" s="59" t="n">
        <f aca="false">(I13-0.25*I13-I22)*0.1</f>
        <v>206.1</v>
      </c>
      <c r="J23" s="59" t="n">
        <f aca="false">(J13-0.25*J13-J22)*0.1</f>
        <v>45.5697727272727</v>
      </c>
      <c r="K23" s="59" t="n">
        <f aca="false">(K13-0.25*K13-K22)*0.1</f>
        <v>52.44</v>
      </c>
      <c r="L23" s="59" t="n">
        <f aca="false">(L13-0.25*L13-L22)*0.1</f>
        <v>153.457142857143</v>
      </c>
      <c r="M23" s="59" t="n">
        <f aca="false">(M13-0.25*M13-M22)*0.1</f>
        <v>165.368181818182</v>
      </c>
      <c r="N23" s="59" t="n">
        <f aca="false">(N13-0.25*N13-N22)*0.1</f>
        <v>218.355</v>
      </c>
      <c r="O23" s="60"/>
      <c r="P23" s="61" t="s">
        <v>23</v>
      </c>
      <c r="Q23" s="40" t="s">
        <v>24</v>
      </c>
    </row>
    <row r="24" customFormat="false" ht="15.75" hidden="false" customHeight="false" outlineLevel="0" collapsed="false">
      <c r="B24" s="4" t="s">
        <v>25</v>
      </c>
      <c r="C24" s="62" t="n">
        <f aca="false">SUM(C23:E23)</f>
        <v>28.965</v>
      </c>
      <c r="D24" s="62"/>
      <c r="E24" s="62"/>
      <c r="F24" s="62" t="n">
        <f aca="false">SUM(F23:H23)</f>
        <v>100.155</v>
      </c>
      <c r="G24" s="62"/>
      <c r="H24" s="62"/>
      <c r="I24" s="62" t="n">
        <f aca="false">SUM(I23:K23)</f>
        <v>304.109772727273</v>
      </c>
      <c r="J24" s="62"/>
      <c r="K24" s="62"/>
      <c r="L24" s="62" t="n">
        <f aca="false">SUM(L23:N23)</f>
        <v>537.180324675325</v>
      </c>
      <c r="M24" s="62"/>
      <c r="N24" s="62"/>
      <c r="O24" s="63" t="n">
        <f aca="false">L24-R9</f>
        <v>87.1803246753248</v>
      </c>
      <c r="P24" s="64" t="n">
        <f aca="false">O24-5%*O24</f>
        <v>82.8213084415585</v>
      </c>
      <c r="Q24" s="57" t="n">
        <f aca="false">SUM(C24:K24,P24)</f>
        <v>516.051081168831</v>
      </c>
    </row>
    <row r="25" customFormat="false" ht="15.75" hidden="false" customHeight="false" outlineLevel="0" collapsed="false">
      <c r="B25" s="4" t="s">
        <v>26</v>
      </c>
      <c r="C25" s="65" t="n">
        <f aca="false">C22+C23</f>
        <v>198.105</v>
      </c>
      <c r="D25" s="65" t="n">
        <f aca="false">D22+D23</f>
        <v>213.105</v>
      </c>
      <c r="E25" s="65" t="n">
        <f aca="false">E22+E23</f>
        <v>228.105</v>
      </c>
      <c r="F25" s="87" t="n">
        <f aca="false">F22+F23</f>
        <v>194.355</v>
      </c>
      <c r="G25" s="88" t="n">
        <f aca="false">G22+G23</f>
        <v>356.7</v>
      </c>
      <c r="H25" s="88" t="n">
        <f aca="false">H22+H23</f>
        <v>535.05</v>
      </c>
      <c r="I25" s="88" t="n">
        <f aca="false">I22+I23</f>
        <v>1145.1</v>
      </c>
      <c r="J25" s="87" t="n">
        <f aca="false">J22+J23</f>
        <v>302.372045454545</v>
      </c>
      <c r="K25" s="88" t="n">
        <f aca="false">K22+K23</f>
        <v>428.04</v>
      </c>
      <c r="L25" s="87" t="n">
        <f aca="false">L22+L23</f>
        <v>868.885714285714</v>
      </c>
      <c r="M25" s="88" t="n">
        <f aca="false">M22+M23</f>
        <v>1061.68636363636</v>
      </c>
      <c r="N25" s="88" t="n">
        <f aca="false">N22+N23</f>
        <v>734.805</v>
      </c>
      <c r="O25" s="60"/>
      <c r="P25" s="69"/>
      <c r="Q25" s="40" t="s">
        <v>39</v>
      </c>
    </row>
    <row r="26" customFormat="false" ht="15.75" hidden="false" customHeight="false" outlineLevel="0" collapsed="false">
      <c r="B26" s="34" t="s">
        <v>40</v>
      </c>
      <c r="C26" s="89"/>
      <c r="D26" s="90"/>
      <c r="E26" s="90"/>
      <c r="F26" s="90"/>
      <c r="G26" s="90"/>
      <c r="H26" s="90"/>
      <c r="I26" s="90"/>
      <c r="J26" s="90" t="n">
        <v>120</v>
      </c>
      <c r="K26" s="90"/>
      <c r="L26" s="90" t="n">
        <v>200</v>
      </c>
      <c r="M26" s="90" t="n">
        <v>40</v>
      </c>
      <c r="N26" s="91" t="n">
        <v>360</v>
      </c>
      <c r="Q26" s="92" t="n">
        <f aca="false">SUM(C26:N26)</f>
        <v>720</v>
      </c>
    </row>
    <row r="27" customFormat="false" ht="15.75" hidden="false" customHeight="false" outlineLevel="0" collapsed="false">
      <c r="B27" s="70" t="s">
        <v>27</v>
      </c>
      <c r="C27" s="71" t="n">
        <f aca="false">C13-C25+C26</f>
        <v>1.89500000000001</v>
      </c>
      <c r="D27" s="93" t="n">
        <f aca="false">D13-D25+D26</f>
        <v>186.895</v>
      </c>
      <c r="E27" s="94" t="n">
        <f aca="false">E13-E25+E26</f>
        <v>371.895</v>
      </c>
      <c r="F27" s="95" t="n">
        <f aca="false">F13-F25+F26</f>
        <v>-44.355</v>
      </c>
      <c r="G27" s="94" t="n">
        <f aca="false">G13-G25+G26</f>
        <v>643.3</v>
      </c>
      <c r="H27" s="94" t="n">
        <f aca="false">H13-H25+H26</f>
        <v>964.95</v>
      </c>
      <c r="I27" s="94" t="n">
        <f aca="false">I13-I25+I26</f>
        <v>2854.9</v>
      </c>
      <c r="J27" s="94" t="n">
        <f aca="false">J13-J25+J26</f>
        <v>767.627954545455</v>
      </c>
      <c r="K27" s="94" t="n">
        <f aca="false">K13-K25+K26</f>
        <v>771.96</v>
      </c>
      <c r="L27" s="94" t="n">
        <f aca="false">L13-L25+L26</f>
        <v>2331.11428571429</v>
      </c>
      <c r="M27" s="96" t="n">
        <f aca="false">M13-M25+M26</f>
        <v>2378.31363636364</v>
      </c>
      <c r="N27" s="97" t="n">
        <f aca="false">N13-N25+N26</f>
        <v>3225.195</v>
      </c>
      <c r="O27" s="50"/>
      <c r="P27" s="2"/>
      <c r="Q27" s="37" t="s">
        <v>28</v>
      </c>
      <c r="R27" s="75"/>
    </row>
    <row r="28" customFormat="false" ht="15.75" hidden="false" customHeight="false" outlineLevel="0" collapsed="false">
      <c r="B28" s="76" t="s">
        <v>29</v>
      </c>
      <c r="C28" s="77" t="n">
        <f aca="false">Q28/12</f>
        <v>1242.33749107143</v>
      </c>
      <c r="D28" s="77"/>
      <c r="E28" s="98"/>
      <c r="M28" s="3"/>
      <c r="N28" s="3"/>
      <c r="O28" s="79"/>
      <c r="P28" s="2"/>
      <c r="Q28" s="80" t="n">
        <f aca="false">Q13+Q26-Q22-Q24</f>
        <v>14908.0498928571</v>
      </c>
    </row>
    <row r="29" customFormat="false" ht="15" hidden="false" customHeight="false" outlineLevel="0" collapsed="false">
      <c r="B29" s="81"/>
      <c r="C29" s="82"/>
      <c r="D29" s="82"/>
      <c r="E29" s="2"/>
      <c r="M29" s="79"/>
      <c r="N29" s="79"/>
      <c r="O29" s="79"/>
      <c r="P29" s="2"/>
    </row>
    <row r="30" customFormat="false" ht="15" hidden="false" customHeight="false" outlineLevel="0" collapsed="false">
      <c r="B30" s="81" t="s">
        <v>30</v>
      </c>
    </row>
    <row r="31" customFormat="false" ht="15" hidden="false" customHeight="false" outlineLevel="0" collapsed="false">
      <c r="B31" s="81" t="s">
        <v>31</v>
      </c>
    </row>
    <row r="32" customFormat="false" ht="15" hidden="false" customHeight="false" outlineLevel="0" collapsed="false">
      <c r="B32" s="81" t="s">
        <v>41</v>
      </c>
      <c r="C32" s="84"/>
      <c r="D32" s="84"/>
      <c r="M32" s="85"/>
      <c r="N32" s="85"/>
      <c r="O32" s="79"/>
      <c r="Q32" s="86"/>
    </row>
    <row r="33" customFormat="false" ht="15" hidden="false" customHeight="false" outlineLevel="0" collapsed="false">
      <c r="B33" s="81" t="s">
        <v>33</v>
      </c>
    </row>
    <row r="34" customFormat="false" ht="15" hidden="false" customHeight="false" outlineLevel="0" collapsed="false">
      <c r="B34" s="81" t="s">
        <v>34</v>
      </c>
    </row>
    <row r="35" customFormat="false" ht="15" hidden="false" customHeight="false" outlineLevel="0" collapsed="false">
      <c r="B35" s="81" t="s">
        <v>35</v>
      </c>
    </row>
    <row r="36" customFormat="false" ht="15" hidden="false" customHeight="false" outlineLevel="0" collapsed="false">
      <c r="B36" s="81" t="s">
        <v>36</v>
      </c>
    </row>
  </sheetData>
  <mergeCells count="7">
    <mergeCell ref="F3:J3"/>
    <mergeCell ref="C24:E24"/>
    <mergeCell ref="F24:H24"/>
    <mergeCell ref="I24:K24"/>
    <mergeCell ref="L24:N24"/>
    <mergeCell ref="C28:D28"/>
    <mergeCell ref="M28:N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2021-12-08T18:37:02Z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